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sheetId="1" state="visible" r:id="rId3"/>
    <sheet name="Campaign CI" sheetId="2" state="visible" r:id="rId4"/>
    <sheet name="Compare Campaigns" sheetId="3" state="visible" r:id="rId5"/>
    <sheet name="Siadati Tracker" sheetId="4" state="visible"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<sst xmlns="http://schemas.openxmlformats.org/spreadsheetml/2006/main" count="93" uniqueCount="67">
  <si>
    <t xml:space="preserve">Get Phishing Under Control - Phishing Metrics Calculator</t>
  </si>
  <si>
    <t xml:space="preserve">Companion workbook to "Get Phishing Under Control" (Emmanuel Nicaise) - Phase 5: Metrics. getphishingundercontrol.com</t>
  </si>
  <si>
    <t xml:space="preserve">How to use this workbook</t>
  </si>
  <si>
    <t xml:space="preserve">1. Fill in only the YELLOW cells (shown in blue text). Everything else recalculates automatically.</t>
  </si>
  <si>
    <t xml:space="preserve">2. "Campaign CI" computes the confidence interval around one campaign click or report rate.</t>
  </si>
  <si>
    <t xml:space="preserve">3. "Compare Campaigns" tells you whether the difference between two campaigns is statistically significant - before you celebrate or panic.</t>
  </si>
  <si>
    <t xml:space="preserve">4. "Siadati Tracker" implements the parallel model: four fixed scenarios rotated across four matched groups, tracked over a year.</t>
  </si>
  <si>
    <t xml:space="preserve">Why confidence intervals?</t>
  </si>
  <si>
    <t xml:space="preserve">Before reporting any percentage change in click rates, calculate whether the change is statistically significant or just noise. Example from the book: with 100 recipients and a 12% click rate, the 95% CI is 5.6% - 18.4%. A "change" from 12% to 10% in the next exercise is almost certainly noise.</t>
  </si>
  <si>
    <t xml:space="preserve">Why the Siadati parallel model?</t>
  </si>
  <si>
    <t xml:space="preserve">Scenario difficulty varies so much (40-60% variance between scenarios sent at the same time to the same population) that comparing click rates across different scenarios mostly measures the scenarios, not your people. The fix: run four scenarios simultaneously against four matched groups and rotate quarterly. The downward trend of the SAME scenario on the SAME population is your true measure of learning. Minimum thirty people per group.</t>
  </si>
  <si>
    <t xml:space="preserve">Single-campaign confidence interval</t>
  </si>
  <si>
    <t xml:space="preserve">CI = p +/- z * SQRT(p(1-p)/n). Fill the yellow cells; read the interval below.</t>
  </si>
  <si>
    <t xml:space="preserve">Inputs</t>
  </si>
  <si>
    <t xml:space="preserve">Results</t>
  </si>
  <si>
    <t xml:space="preserve">Emails delivered (n)</t>
  </si>
  <si>
    <t xml:space="preserve">Confidence level</t>
  </si>
  <si>
    <t xml:space="preserve">95% (z=1.96)</t>
  </si>
  <si>
    <t xml:space="preserve">99% (z=2.576)</t>
  </si>
  <si>
    <t xml:space="preserve">Observed events (clicks or reports)</t>
  </si>
  <si>
    <t xml:space="preserve">Margin of error</t>
  </si>
  <si>
    <t xml:space="preserve">Observed proportion (p)</t>
  </si>
  <si>
    <t xml:space="preserve">CI - lower bound</t>
  </si>
  <si>
    <t xml:space="preserve">CI - upper bound</t>
  </si>
  <si>
    <t xml:space="preserve">Validity check</t>
  </si>
  <si>
    <t xml:space="preserve">Normal approximation valid? (needs n*p&gt;=5 and n*(1-p)&gt;=5)</t>
  </si>
  <si>
    <t xml:space="preserve">Reading the result: if next campaign's rate falls inside this interval, the "change" is statistically indistinguishable from noise. Source: Get Phishing Under Control, section 5.4.</t>
  </si>
  <si>
    <t xml:space="preserve">Are two campaigns really different?</t>
  </si>
  <si>
    <t xml:space="preserve">Two-proportion z-test. Use the SAME scenario difficulty (ideally the Siadati fixed scenario) or the comparison mostly measures the scenarios.</t>
  </si>
  <si>
    <t xml:space="preserve">Input</t>
  </si>
  <si>
    <t xml:space="preserve">Campaign A</t>
  </si>
  <si>
    <t xml:space="preserve">Campaign B</t>
  </si>
  <si>
    <t xml:space="preserve">Observed proportion</t>
  </si>
  <si>
    <t xml:space="preserve">Test</t>
  </si>
  <si>
    <t xml:space="preserve">Pooled proportion</t>
  </si>
  <si>
    <t xml:space="preserve">Standard error of difference</t>
  </si>
  <si>
    <t xml:space="preserve">z statistic</t>
  </si>
  <si>
    <t xml:space="preserve">p-value (two-tailed)</t>
  </si>
  <si>
    <t xml:space="preserve">Verdict at 95% confidence</t>
  </si>
  <si>
    <t xml:space="preserve">Most quarter-to-quarter fluctuations in phishing click rates are NOT statistically significant (Get Phishing Under Control, section 5.4). Check here before asking "why is our click rate up this quarter?".</t>
  </si>
  <si>
    <t xml:space="preserve">Siadati parallel model - fixed-scenario tracker</t>
  </si>
  <si>
    <t xml:space="preserve">Four scenarios sent simultaneously to four matched groups (min. 30 people each), rotated quarterly. Track the click rate of the SAME scenario over time: its downward trend is your true measure of learning.</t>
  </si>
  <si>
    <t xml:space="preserve">Rotation plan (which group receives which scenario)</t>
  </si>
  <si>
    <t xml:space="preserve">Quarter</t>
  </si>
  <si>
    <t xml:space="preserve">Group 1</t>
  </si>
  <si>
    <t xml:space="preserve">Group 2</t>
  </si>
  <si>
    <t xml:space="preserve">Group 3</t>
  </si>
  <si>
    <t xml:space="preserve">Group 4</t>
  </si>
  <si>
    <t xml:space="preserve">Q1</t>
  </si>
  <si>
    <t xml:space="preserve">Scenario A</t>
  </si>
  <si>
    <t xml:space="preserve">Scenario B</t>
  </si>
  <si>
    <t xml:space="preserve">Scenario C</t>
  </si>
  <si>
    <t xml:space="preserve">Scenario D</t>
  </si>
  <si>
    <t xml:space="preserve">Q2</t>
  </si>
  <si>
    <t xml:space="preserve">Q3</t>
  </si>
  <si>
    <t xml:space="preserve">Q4</t>
  </si>
  <si>
    <t xml:space="preserve">Results entry - one row per scenario per quarter</t>
  </si>
  <si>
    <t xml:space="preserve">Scenario</t>
  </si>
  <si>
    <t xml:space="preserve">Group</t>
  </si>
  <si>
    <t xml:space="preserve">Delivered</t>
  </si>
  <si>
    <t xml:space="preserve">Clicks</t>
  </si>
  <si>
    <t xml:space="preserve">Reports</t>
  </si>
  <si>
    <t xml:space="preserve">Click rate</t>
  </si>
  <si>
    <t xml:space="preserve">Report rate</t>
  </si>
  <si>
    <t xml:space="preserve">A</t>
  </si>
  <si>
    <t xml:space="preserve">Fixed-scenario trend (auto-computed): average click rate per scenario per quarter</t>
  </si>
  <si>
    <t xml:space="preserve">Legend: yellow cells = your inputs (example values shown in row 15). White cells = automatic. Source: Siadati et al. (2017); Get Phishing Under Control, section 5.3.</t>
  </si>
</sst>
</file>

<file path=xl/styles.xml><?xml version="1.0" encoding="utf-8"?>
<styleSheet xmlns="http://schemas.openxmlformats.org/spreadsheetml/2006/main">
  <numFmts count="5">
    <numFmt numFmtId="164" formatCode="General"/>
    <numFmt numFmtId="165" formatCode="#,##0"/>
    <numFmt numFmtId="166" formatCode="0.0%"/>
    <numFmt numFmtId="167" formatCode="0.0000"/>
    <numFmt numFmtId="168" formatCode="0.00"/>
  </numFmts>
  <fonts count="13">
    <font>
      <sz val="11"/>
      <color theme="1"/>
      <name val="Calibri"/>
      <family val="2"/>
      <charset val="1"/>
    </font>
    <font>
      <sz val="10"/>
      <name val="Arial"/>
      <family val="0"/>
    </font>
    <font>
      <sz val="10"/>
      <name val="Arial"/>
      <family val="0"/>
    </font>
    <font>
      <sz val="10"/>
      <name val="Arial"/>
      <family val="0"/>
    </font>
    <font>
      <b val="true"/>
      <sz val="16"/>
      <color rgb="FF1A4E5A"/>
      <name val="Arial"/>
      <family val="0"/>
      <charset val="1"/>
    </font>
    <font>
      <i val="true"/>
      <sz val="10"/>
      <color rgb="FF6B7280"/>
      <name val="Arial"/>
      <family val="0"/>
      <charset val="1"/>
    </font>
    <font>
      <b val="true"/>
      <sz val="11"/>
      <color rgb="FF467082"/>
      <name val="Arial"/>
      <family val="0"/>
      <charset val="1"/>
    </font>
    <font>
      <sz val="10"/>
      <color rgb="FF1F2937"/>
      <name val="Arial"/>
      <family val="0"/>
      <charset val="1"/>
    </font>
    <font>
      <b val="true"/>
      <sz val="11"/>
      <color rgb="FFF19A3E"/>
      <name val="Arial"/>
      <family val="0"/>
      <charset val="1"/>
    </font>
    <font>
      <sz val="10"/>
      <color rgb="FF0000FF"/>
      <name val="Arial"/>
      <family val="0"/>
      <charset val="1"/>
    </font>
    <font>
      <b val="true"/>
      <sz val="10"/>
      <color rgb="FFFFFFFF"/>
      <name val="Arial"/>
      <family val="0"/>
      <charset val="1"/>
    </font>
    <font>
      <b val="true"/>
      <sz val="10"/>
      <color rgb="FF1F2937"/>
      <name val="Arial"/>
      <family val="0"/>
      <charset val="1"/>
    </font>
    <font>
      <b val="true"/>
      <sz val="11"/>
      <color rgb="FF1A4E5A"/>
      <name val="Arial"/>
      <family val="0"/>
      <charset val="1"/>
    </font>
  </fonts>
  <fills count="5">
    <fill>
      <patternFill patternType="none"/>
    </fill>
    <fill>
      <patternFill patternType="gray125"/>
    </fill>
    <fill>
      <patternFill patternType="solid">
        <fgColor rgb="FFFFF3C4"/>
        <bgColor rgb="FFFFFF99"/>
      </patternFill>
    </fill>
    <fill>
      <patternFill patternType="solid">
        <fgColor rgb="FF467082"/>
        <bgColor rgb="FF6B7280"/>
      </patternFill>
    </fill>
    <fill>
      <patternFill patternType="solid">
        <fgColor rgb="FFF5F7FA"/>
        <bgColor rgb="FFFFFFFF"/>
      </patternFill>
    </fill>
  </fills>
  <borders count="2">
    <border diagonalUp="false" diagonalDown="false">
      <left/>
      <right/>
      <top/>
      <bottom/>
      <diagonal/>
    </border>
    <border diagonalUp="false" diagonalDown="false">
      <left style="thin">
        <color rgb="FFC9D6DC"/>
      </left>
      <right style="thin">
        <color rgb="FFC9D6DC"/>
      </right>
      <top style="thin">
        <color rgb="FFC9D6DC"/>
      </top>
      <bottom style="thin">
        <color rgb="FFC9D6DC"/>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5" fontId="9" fillId="2" borderId="1" xfId="0" applyFont="true" applyBorder="true" applyAlignment="false" applyProtection="false">
      <alignment horizontal="general" vertical="bottom" textRotation="0" wrapText="false" indent="0" shrinkToFit="false"/>
      <protection locked="true" hidden="false"/>
    </xf>
    <xf numFmtId="164" fontId="10" fillId="3" borderId="1" xfId="0" applyFont="true" applyBorder="true" applyAlignment="true" applyProtection="false">
      <alignment horizontal="general" vertical="center" textRotation="0" wrapText="tru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6" fontId="7" fillId="0" borderId="1" xfId="0" applyFont="true" applyBorder="true" applyAlignment="false" applyProtection="false">
      <alignment horizontal="general" vertical="bottom" textRotation="0" wrapText="false" indent="0" shrinkToFit="false"/>
      <protection locked="true" hidden="false"/>
    </xf>
    <xf numFmtId="166" fontId="11" fillId="0" borderId="1" xfId="0" applyFont="true" applyBorder="true" applyAlignment="false" applyProtection="false">
      <alignment horizontal="general" vertical="bottom" textRotation="0" wrapText="false" indent="0" shrinkToFit="false"/>
      <protection locked="true" hidden="false"/>
    </xf>
    <xf numFmtId="167" fontId="7" fillId="0" borderId="1" xfId="0" applyFont="true" applyBorder="true" applyAlignment="false" applyProtection="false">
      <alignment horizontal="general" vertical="bottom" textRotation="0" wrapText="false" indent="0" shrinkToFit="false"/>
      <protection locked="true" hidden="false"/>
    </xf>
    <xf numFmtId="168" fontId="11" fillId="0" borderId="1" xfId="0" applyFont="true" applyBorder="true" applyAlignment="false" applyProtection="false">
      <alignment horizontal="general" vertical="bottom" textRotation="0" wrapText="false" indent="0" shrinkToFit="false"/>
      <protection locked="true" hidden="false"/>
    </xf>
    <xf numFmtId="167" fontId="11" fillId="0" borderId="1" xfId="0" applyFont="true" applyBorder="true" applyAlignment="false" applyProtection="false">
      <alignment horizontal="general" vertical="bottom" textRotation="0" wrapText="false" indent="0" shrinkToFit="false"/>
      <protection locked="true" hidden="false"/>
    </xf>
    <xf numFmtId="164" fontId="12" fillId="0" borderId="1" xfId="0" applyFont="true" applyBorder="true" applyAlignment="false" applyProtection="false">
      <alignment horizontal="general" vertical="bottom" textRotation="0" wrapText="false" indent="0" shrinkToFit="false"/>
      <protection locked="true" hidden="false"/>
    </xf>
    <xf numFmtId="164" fontId="11" fillId="4" borderId="1" xfId="0" applyFont="true" applyBorder="true" applyAlignment="false" applyProtection="false">
      <alignment horizontal="general" vertical="bottom" textRotation="0" wrapText="false" indent="0" shrinkToFit="false"/>
      <protection locked="true" hidden="false"/>
    </xf>
    <xf numFmtId="164" fontId="7" fillId="4" borderId="1" xfId="0" applyFont="true" applyBorder="true" applyAlignment="false" applyProtection="false">
      <alignment horizontal="general" vertical="bottom" textRotation="0" wrapText="false" indent="0" shrinkToFit="false"/>
      <protection locked="true" hidden="false"/>
    </xf>
    <xf numFmtId="164" fontId="11" fillId="0" borderId="1" xfId="0" applyFont="true" applyBorder="true" applyAlignment="false" applyProtection="false">
      <alignment horizontal="general" vertical="bottom" textRotation="0" wrapText="false" indent="0" shrinkToFit="false"/>
      <protection locked="true" hidden="false"/>
    </xf>
    <xf numFmtId="164" fontId="9" fillId="2" borderId="1"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467082"/>
      <rgbColor rgb="FF9999FF"/>
      <rgbColor rgb="FF993366"/>
      <rgbColor rgb="FFFFF3C4"/>
      <rgbColor rgb="FFF5F7FA"/>
      <rgbColor rgb="FF660066"/>
      <rgbColor rgb="FFFF8080"/>
      <rgbColor rgb="FF0066CC"/>
      <rgbColor rgb="FFC9D6DC"/>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19A3E"/>
      <rgbColor rgb="FFFF6600"/>
      <rgbColor rgb="FF6B7280"/>
      <rgbColor rgb="FF969696"/>
      <rgbColor rgb="FF1A4E5A"/>
      <rgbColor rgb="FF339966"/>
      <rgbColor rgb="FF003300"/>
      <rgbColor rgb="FF333300"/>
      <rgbColor rgb="FF993300"/>
      <rgbColor rgb="FF993366"/>
      <rgbColor rgb="FF333399"/>
      <rgbColor rgb="FF1F2937"/>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15"/>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100"/>
  </cols>
  <sheetData>
    <row r="2" customFormat="false" ht="19.7" hidden="false" customHeight="false" outlineLevel="0" collapsed="false">
      <c r="B2" s="1" t="s">
        <v>0</v>
      </c>
    </row>
    <row r="3" customFormat="false" ht="23.85" hidden="false" customHeight="false" outlineLevel="0" collapsed="false">
      <c r="B3" s="2" t="s">
        <v>1</v>
      </c>
    </row>
    <row r="5" customFormat="false" ht="15" hidden="false" customHeight="false" outlineLevel="0" collapsed="false">
      <c r="B5" s="3" t="s">
        <v>2</v>
      </c>
    </row>
    <row r="6" customFormat="false" ht="15" hidden="false" customHeight="false" outlineLevel="0" collapsed="false">
      <c r="B6" s="4" t="s">
        <v>3</v>
      </c>
    </row>
    <row r="7" customFormat="false" ht="15" hidden="false" customHeight="false" outlineLevel="0" collapsed="false">
      <c r="B7" s="4" t="s">
        <v>4</v>
      </c>
    </row>
    <row r="8" customFormat="false" ht="23.85" hidden="false" customHeight="false" outlineLevel="0" collapsed="false">
      <c r="B8" s="4" t="s">
        <v>5</v>
      </c>
    </row>
    <row r="9" customFormat="false" ht="23.85" hidden="false" customHeight="false" outlineLevel="0" collapsed="false">
      <c r="B9" s="4" t="s">
        <v>6</v>
      </c>
    </row>
    <row r="11" customFormat="false" ht="15" hidden="false" customHeight="false" outlineLevel="0" collapsed="false">
      <c r="B11" s="3" t="s">
        <v>7</v>
      </c>
    </row>
    <row r="12" customFormat="false" ht="35.05" hidden="false" customHeight="false" outlineLevel="0" collapsed="false">
      <c r="B12" s="4" t="s">
        <v>8</v>
      </c>
    </row>
    <row r="14" customFormat="false" ht="15" hidden="false" customHeight="false" outlineLevel="0" collapsed="false">
      <c r="B14" s="3" t="s">
        <v>9</v>
      </c>
    </row>
    <row r="15" customFormat="false" ht="46.25" hidden="false" customHeight="false" outlineLevel="0" collapsed="false">
      <c r="B15" s="4" t="s">
        <v>10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G1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34"/>
    <col collapsed="false" customWidth="true" hidden="false" outlineLevel="0" max="3" min="3" style="0" width="14"/>
    <col collapsed="false" customWidth="true" hidden="false" outlineLevel="0" max="4" min="4" style="0" width="3"/>
    <col collapsed="false" customWidth="true" hidden="false" outlineLevel="0" max="5" min="5" style="0" width="30"/>
    <col collapsed="false" customWidth="true" hidden="false" outlineLevel="0" max="7" min="6" style="0" width="14"/>
  </cols>
  <sheetData>
    <row r="2" customFormat="false" ht="19.7" hidden="false" customHeight="false" outlineLevel="0" collapsed="false">
      <c r="B2" s="1" t="s">
        <v>11</v>
      </c>
    </row>
    <row r="3" customFormat="false" ht="23.85" hidden="false" customHeight="false" outlineLevel="0" collapsed="false">
      <c r="B3" s="2" t="s">
        <v>12</v>
      </c>
    </row>
    <row r="5" customFormat="false" ht="15" hidden="false" customHeight="false" outlineLevel="0" collapsed="false">
      <c r="B5" s="5" t="s">
        <v>13</v>
      </c>
      <c r="E5" s="5" t="s">
        <v>14</v>
      </c>
    </row>
    <row r="6" customFormat="false" ht="15" hidden="false" customHeight="false" outlineLevel="0" collapsed="false">
      <c r="B6" s="6" t="s">
        <v>15</v>
      </c>
      <c r="C6" s="7" t="n">
        <v>1500</v>
      </c>
      <c r="E6" s="8" t="s">
        <v>16</v>
      </c>
      <c r="F6" s="8" t="s">
        <v>17</v>
      </c>
      <c r="G6" s="8" t="s">
        <v>18</v>
      </c>
    </row>
    <row r="7" customFormat="false" ht="15" hidden="false" customHeight="false" outlineLevel="0" collapsed="false">
      <c r="B7" s="6" t="s">
        <v>19</v>
      </c>
      <c r="C7" s="7" t="n">
        <v>240</v>
      </c>
      <c r="E7" s="9" t="s">
        <v>20</v>
      </c>
      <c r="F7" s="10" t="n">
        <f aca="false">1.96*SQRT(C8*(1-C8)/C6)</f>
        <v>0.0185528261998004</v>
      </c>
      <c r="G7" s="10" t="n">
        <f aca="false">2.576*SQRT(C8*(1-C8)/C6)</f>
        <v>0.0243837144340234</v>
      </c>
    </row>
    <row r="8" customFormat="false" ht="15" hidden="false" customHeight="false" outlineLevel="0" collapsed="false">
      <c r="B8" s="6" t="s">
        <v>21</v>
      </c>
      <c r="C8" s="11" t="n">
        <f aca="false">IF(C6=0,0,C7/C6)</f>
        <v>0.16</v>
      </c>
      <c r="E8" s="9" t="s">
        <v>22</v>
      </c>
      <c r="F8" s="11" t="n">
        <f aca="false">MAX(0,C8-F7)</f>
        <v>0.1414471738002</v>
      </c>
      <c r="G8" s="11" t="n">
        <f aca="false">MAX(0,C8-G7)</f>
        <v>0.135616285565977</v>
      </c>
    </row>
    <row r="9" customFormat="false" ht="15" hidden="false" customHeight="false" outlineLevel="0" collapsed="false">
      <c r="E9" s="9" t="s">
        <v>23</v>
      </c>
      <c r="F9" s="11" t="n">
        <f aca="false">MIN(1,C8+F7)</f>
        <v>0.1785528261998</v>
      </c>
      <c r="G9" s="11" t="n">
        <f aca="false">MIN(1,C8+G7)</f>
        <v>0.184383714434023</v>
      </c>
    </row>
    <row r="11" customFormat="false" ht="15" hidden="false" customHeight="false" outlineLevel="0" collapsed="false">
      <c r="B11" s="5" t="s">
        <v>24</v>
      </c>
    </row>
    <row r="12" customFormat="false" ht="15" hidden="false" customHeight="false" outlineLevel="0" collapsed="false">
      <c r="B12" s="6" t="s">
        <v>25</v>
      </c>
      <c r="C12" s="9" t="str">
        <f aca="false">IF(AND(C6*C8&gt;=5,C6*(1-C8)&gt;=5),"Yes","No - sample too small")</f>
        <v>Yes</v>
      </c>
    </row>
    <row r="14" customFormat="false" ht="57.45" hidden="false" customHeight="false" outlineLevel="0" collapsed="false">
      <c r="B14" s="2" t="s">
        <v>26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D1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40"/>
    <col collapsed="false" customWidth="true" hidden="false" outlineLevel="0" max="4" min="3" style="0" width="16"/>
    <col collapsed="false" customWidth="true" hidden="false" outlineLevel="0" max="5" min="5" style="0" width="3"/>
  </cols>
  <sheetData>
    <row r="2" customFormat="false" ht="19.7" hidden="false" customHeight="false" outlineLevel="0" collapsed="false">
      <c r="B2" s="1" t="s">
        <v>27</v>
      </c>
    </row>
    <row r="3" customFormat="false" ht="35.05" hidden="false" customHeight="false" outlineLevel="0" collapsed="false">
      <c r="B3" s="2" t="s">
        <v>28</v>
      </c>
    </row>
    <row r="5" customFormat="false" ht="15" hidden="false" customHeight="false" outlineLevel="0" collapsed="false">
      <c r="B5" s="8" t="s">
        <v>29</v>
      </c>
      <c r="C5" s="8" t="s">
        <v>30</v>
      </c>
      <c r="D5" s="8" t="s">
        <v>31</v>
      </c>
    </row>
    <row r="6" customFormat="false" ht="15" hidden="false" customHeight="false" outlineLevel="0" collapsed="false">
      <c r="B6" s="9" t="s">
        <v>15</v>
      </c>
      <c r="C6" s="7" t="n">
        <v>1500</v>
      </c>
      <c r="D6" s="7" t="n">
        <v>1500</v>
      </c>
    </row>
    <row r="7" customFormat="false" ht="15" hidden="false" customHeight="false" outlineLevel="0" collapsed="false">
      <c r="B7" s="9" t="s">
        <v>19</v>
      </c>
      <c r="C7" s="7" t="n">
        <v>240</v>
      </c>
      <c r="D7" s="7" t="n">
        <v>180</v>
      </c>
    </row>
    <row r="8" customFormat="false" ht="15" hidden="false" customHeight="false" outlineLevel="0" collapsed="false">
      <c r="B8" s="9" t="s">
        <v>32</v>
      </c>
      <c r="C8" s="11" t="n">
        <f aca="false">IF(C6=0,0,C7/C6)</f>
        <v>0.16</v>
      </c>
      <c r="D8" s="11" t="n">
        <f aca="false">IF(D6=0,0,D7/D6)</f>
        <v>0.12</v>
      </c>
    </row>
    <row r="10" customFormat="false" ht="15" hidden="false" customHeight="false" outlineLevel="0" collapsed="false">
      <c r="B10" s="5" t="s">
        <v>33</v>
      </c>
    </row>
    <row r="11" customFormat="false" ht="15" hidden="false" customHeight="false" outlineLevel="0" collapsed="false">
      <c r="B11" s="6" t="s">
        <v>34</v>
      </c>
      <c r="C11" s="10" t="n">
        <f aca="false">(C7+D7)/(C6+D6)</f>
        <v>0.14</v>
      </c>
    </row>
    <row r="12" customFormat="false" ht="15" hidden="false" customHeight="false" outlineLevel="0" collapsed="false">
      <c r="B12" s="6" t="s">
        <v>35</v>
      </c>
      <c r="C12" s="12" t="n">
        <f aca="false">SQRT(C11*(1-C11)*(1/C6+1/D6))</f>
        <v>0.0126701749527516</v>
      </c>
    </row>
    <row r="13" customFormat="false" ht="15" hidden="false" customHeight="false" outlineLevel="0" collapsed="false">
      <c r="B13" s="6" t="s">
        <v>36</v>
      </c>
      <c r="C13" s="13" t="n">
        <f aca="false">IF(C12=0,0,(C8-D8)/C12)</f>
        <v>3.15702033706435</v>
      </c>
    </row>
    <row r="14" customFormat="false" ht="15" hidden="false" customHeight="false" outlineLevel="0" collapsed="false">
      <c r="B14" s="6" t="s">
        <v>37</v>
      </c>
      <c r="C14" s="14" t="n">
        <f aca="false">2*(1-NORMSDIST(ABS(C13)))</f>
        <v>0.00159390229417133</v>
      </c>
    </row>
    <row r="16" customFormat="false" ht="15" hidden="false" customHeight="false" outlineLevel="0" collapsed="false">
      <c r="B16" s="6" t="s">
        <v>38</v>
      </c>
      <c r="C16" s="15" t="str">
        <f aca="false">IF(C14&lt;0.05,"Significant - a real change","Not significant - probably noise")</f>
        <v>Significant - a real change</v>
      </c>
    </row>
    <row r="18" customFormat="false" ht="57.45" hidden="false" customHeight="false" outlineLevel="0" collapsed="false">
      <c r="B18" s="2" t="s">
        <v>39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I3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16"/>
    <col collapsed="false" customWidth="true" hidden="false" outlineLevel="0" max="3" min="3" style="0" width="14"/>
    <col collapsed="false" customWidth="true" hidden="false" outlineLevel="0" max="8" min="4" style="0" width="12"/>
    <col collapsed="false" customWidth="true" hidden="false" outlineLevel="0" max="9" min="9" style="0" width="14"/>
  </cols>
  <sheetData>
    <row r="2" customFormat="false" ht="19.7" hidden="false" customHeight="false" outlineLevel="0" collapsed="false">
      <c r="B2" s="1" t="s">
        <v>40</v>
      </c>
    </row>
    <row r="3" customFormat="false" ht="158.2" hidden="false" customHeight="false" outlineLevel="0" collapsed="false">
      <c r="B3" s="2" t="s">
        <v>41</v>
      </c>
    </row>
    <row r="5" customFormat="false" ht="15" hidden="false" customHeight="false" outlineLevel="0" collapsed="false">
      <c r="B5" s="5" t="s">
        <v>42</v>
      </c>
    </row>
    <row r="6" customFormat="false" ht="15" hidden="false" customHeight="false" outlineLevel="0" collapsed="false">
      <c r="B6" s="8" t="s">
        <v>43</v>
      </c>
      <c r="C6" s="8" t="s">
        <v>44</v>
      </c>
      <c r="D6" s="8" t="s">
        <v>45</v>
      </c>
      <c r="E6" s="8" t="s">
        <v>46</v>
      </c>
      <c r="F6" s="8" t="s">
        <v>47</v>
      </c>
    </row>
    <row r="7" customFormat="false" ht="15" hidden="false" customHeight="false" outlineLevel="0" collapsed="false">
      <c r="B7" s="16" t="s">
        <v>48</v>
      </c>
      <c r="C7" s="17" t="s">
        <v>49</v>
      </c>
      <c r="D7" s="17" t="s">
        <v>50</v>
      </c>
      <c r="E7" s="17" t="s">
        <v>51</v>
      </c>
      <c r="F7" s="17" t="s">
        <v>52</v>
      </c>
    </row>
    <row r="8" customFormat="false" ht="15" hidden="false" customHeight="false" outlineLevel="0" collapsed="false">
      <c r="B8" s="18" t="s">
        <v>53</v>
      </c>
      <c r="C8" s="9" t="s">
        <v>50</v>
      </c>
      <c r="D8" s="9" t="s">
        <v>51</v>
      </c>
      <c r="E8" s="9" t="s">
        <v>52</v>
      </c>
      <c r="F8" s="9" t="s">
        <v>49</v>
      </c>
    </row>
    <row r="9" customFormat="false" ht="15" hidden="false" customHeight="false" outlineLevel="0" collapsed="false">
      <c r="B9" s="16" t="s">
        <v>54</v>
      </c>
      <c r="C9" s="17" t="s">
        <v>51</v>
      </c>
      <c r="D9" s="17" t="s">
        <v>52</v>
      </c>
      <c r="E9" s="17" t="s">
        <v>49</v>
      </c>
      <c r="F9" s="17" t="s">
        <v>50</v>
      </c>
    </row>
    <row r="10" customFormat="false" ht="15" hidden="false" customHeight="false" outlineLevel="0" collapsed="false">
      <c r="B10" s="18" t="s">
        <v>55</v>
      </c>
      <c r="C10" s="9" t="s">
        <v>52</v>
      </c>
      <c r="D10" s="9" t="s">
        <v>49</v>
      </c>
      <c r="E10" s="9" t="s">
        <v>50</v>
      </c>
      <c r="F10" s="9" t="s">
        <v>51</v>
      </c>
    </row>
    <row r="13" customFormat="false" ht="15" hidden="false" customHeight="false" outlineLevel="0" collapsed="false">
      <c r="B13" s="5" t="s">
        <v>56</v>
      </c>
    </row>
    <row r="14" customFormat="false" ht="15" hidden="false" customHeight="false" outlineLevel="0" collapsed="false">
      <c r="B14" s="8" t="s">
        <v>43</v>
      </c>
      <c r="C14" s="8" t="s">
        <v>57</v>
      </c>
      <c r="D14" s="8" t="s">
        <v>58</v>
      </c>
      <c r="E14" s="8" t="s">
        <v>59</v>
      </c>
      <c r="F14" s="8" t="s">
        <v>60</v>
      </c>
      <c r="G14" s="8" t="s">
        <v>61</v>
      </c>
      <c r="H14" s="8" t="s">
        <v>62</v>
      </c>
      <c r="I14" s="8" t="s">
        <v>63</v>
      </c>
    </row>
    <row r="15" customFormat="false" ht="15" hidden="false" customHeight="false" outlineLevel="0" collapsed="false">
      <c r="B15" s="19" t="s">
        <v>48</v>
      </c>
      <c r="C15" s="19" t="s">
        <v>64</v>
      </c>
      <c r="D15" s="19" t="s">
        <v>44</v>
      </c>
      <c r="E15" s="7" t="n">
        <v>120</v>
      </c>
      <c r="F15" s="7" t="n">
        <v>22</v>
      </c>
      <c r="G15" s="7" t="n">
        <v>30</v>
      </c>
      <c r="H15" s="10" t="n">
        <f aca="false">IF(E15=0,"",F15/E15)</f>
        <v>0.183333333333333</v>
      </c>
      <c r="I15" s="10" t="n">
        <f aca="false">IF(E15=0,"",G15/E15)</f>
        <v>0.25</v>
      </c>
    </row>
    <row r="16" customFormat="false" ht="15" hidden="false" customHeight="false" outlineLevel="0" collapsed="false">
      <c r="B16" s="19"/>
      <c r="C16" s="19"/>
      <c r="D16" s="19"/>
      <c r="E16" s="19"/>
      <c r="F16" s="19"/>
      <c r="G16" s="19"/>
      <c r="H16" s="10" t="str">
        <f aca="false">IF(OR(E16="",E16=0),"",F16/E16)</f>
        <v/>
      </c>
      <c r="I16" s="10" t="str">
        <f aca="false">IF(OR(E16="",E16=0),"",G16/E16)</f>
        <v/>
      </c>
    </row>
    <row r="17" customFormat="false" ht="15" hidden="false" customHeight="false" outlineLevel="0" collapsed="false">
      <c r="B17" s="19"/>
      <c r="C17" s="19"/>
      <c r="D17" s="19"/>
      <c r="E17" s="19"/>
      <c r="F17" s="19"/>
      <c r="G17" s="19"/>
      <c r="H17" s="10" t="str">
        <f aca="false">IF(OR(E17="",E17=0),"",F17/E17)</f>
        <v/>
      </c>
      <c r="I17" s="10" t="str">
        <f aca="false">IF(OR(E17="",E17=0),"",G17/E17)</f>
        <v/>
      </c>
    </row>
    <row r="18" customFormat="false" ht="15" hidden="false" customHeight="false" outlineLevel="0" collapsed="false">
      <c r="B18" s="19"/>
      <c r="C18" s="19"/>
      <c r="D18" s="19"/>
      <c r="E18" s="19"/>
      <c r="F18" s="19"/>
      <c r="G18" s="19"/>
      <c r="H18" s="10" t="str">
        <f aca="false">IF(OR(E18="",E18=0),"",F18/E18)</f>
        <v/>
      </c>
      <c r="I18" s="10" t="str">
        <f aca="false">IF(OR(E18="",E18=0),"",G18/E18)</f>
        <v/>
      </c>
    </row>
    <row r="19" customFormat="false" ht="15" hidden="false" customHeight="false" outlineLevel="0" collapsed="false">
      <c r="B19" s="19"/>
      <c r="C19" s="19"/>
      <c r="D19" s="19"/>
      <c r="E19" s="19"/>
      <c r="F19" s="19"/>
      <c r="G19" s="19"/>
      <c r="H19" s="10" t="str">
        <f aca="false">IF(OR(E19="",E19=0),"",F19/E19)</f>
        <v/>
      </c>
      <c r="I19" s="10" t="str">
        <f aca="false">IF(OR(E19="",E19=0),"",G19/E19)</f>
        <v/>
      </c>
    </row>
    <row r="20" customFormat="false" ht="15" hidden="false" customHeight="false" outlineLevel="0" collapsed="false">
      <c r="B20" s="19"/>
      <c r="C20" s="19"/>
      <c r="D20" s="19"/>
      <c r="E20" s="19"/>
      <c r="F20" s="19"/>
      <c r="G20" s="19"/>
      <c r="H20" s="10" t="str">
        <f aca="false">IF(OR(E20="",E20=0),"",F20/E20)</f>
        <v/>
      </c>
      <c r="I20" s="10" t="str">
        <f aca="false">IF(OR(E20="",E20=0),"",G20/E20)</f>
        <v/>
      </c>
    </row>
    <row r="21" customFormat="false" ht="15" hidden="false" customHeight="false" outlineLevel="0" collapsed="false">
      <c r="B21" s="19"/>
      <c r="C21" s="19"/>
      <c r="D21" s="19"/>
      <c r="E21" s="19"/>
      <c r="F21" s="19"/>
      <c r="G21" s="19"/>
      <c r="H21" s="10" t="str">
        <f aca="false">IF(OR(E21="",E21=0),"",F21/E21)</f>
        <v/>
      </c>
      <c r="I21" s="10" t="str">
        <f aca="false">IF(OR(E21="",E21=0),"",G21/E21)</f>
        <v/>
      </c>
    </row>
    <row r="22" customFormat="false" ht="15" hidden="false" customHeight="false" outlineLevel="0" collapsed="false">
      <c r="B22" s="19"/>
      <c r="C22" s="19"/>
      <c r="D22" s="19"/>
      <c r="E22" s="19"/>
      <c r="F22" s="19"/>
      <c r="G22" s="19"/>
      <c r="H22" s="10" t="str">
        <f aca="false">IF(OR(E22="",E22=0),"",F22/E22)</f>
        <v/>
      </c>
      <c r="I22" s="10" t="str">
        <f aca="false">IF(OR(E22="",E22=0),"",G22/E22)</f>
        <v/>
      </c>
    </row>
    <row r="23" customFormat="false" ht="15" hidden="false" customHeight="false" outlineLevel="0" collapsed="false">
      <c r="B23" s="19"/>
      <c r="C23" s="19"/>
      <c r="D23" s="19"/>
      <c r="E23" s="19"/>
      <c r="F23" s="19"/>
      <c r="G23" s="19"/>
      <c r="H23" s="10" t="str">
        <f aca="false">IF(OR(E23="",E23=0),"",F23/E23)</f>
        <v/>
      </c>
      <c r="I23" s="10" t="str">
        <f aca="false">IF(OR(E23="",E23=0),"",G23/E23)</f>
        <v/>
      </c>
    </row>
    <row r="24" customFormat="false" ht="15" hidden="false" customHeight="false" outlineLevel="0" collapsed="false">
      <c r="B24" s="19"/>
      <c r="C24" s="19"/>
      <c r="D24" s="19"/>
      <c r="E24" s="19"/>
      <c r="F24" s="19"/>
      <c r="G24" s="19"/>
      <c r="H24" s="10" t="str">
        <f aca="false">IF(OR(E24="",E24=0),"",F24/E24)</f>
        <v/>
      </c>
      <c r="I24" s="10" t="str">
        <f aca="false">IF(OR(E24="",E24=0),"",G24/E24)</f>
        <v/>
      </c>
    </row>
    <row r="25" customFormat="false" ht="15" hidden="false" customHeight="false" outlineLevel="0" collapsed="false">
      <c r="B25" s="19"/>
      <c r="C25" s="19"/>
      <c r="D25" s="19"/>
      <c r="E25" s="19"/>
      <c r="F25" s="19"/>
      <c r="G25" s="19"/>
      <c r="H25" s="10" t="str">
        <f aca="false">IF(OR(E25="",E25=0),"",F25/E25)</f>
        <v/>
      </c>
      <c r="I25" s="10" t="str">
        <f aca="false">IF(OR(E25="",E25=0),"",G25/E25)</f>
        <v/>
      </c>
    </row>
    <row r="26" customFormat="false" ht="15" hidden="false" customHeight="false" outlineLevel="0" collapsed="false">
      <c r="B26" s="19"/>
      <c r="C26" s="19"/>
      <c r="D26" s="19"/>
      <c r="E26" s="19"/>
      <c r="F26" s="19"/>
      <c r="G26" s="19"/>
      <c r="H26" s="10" t="str">
        <f aca="false">IF(OR(E26="",E26=0),"",F26/E26)</f>
        <v/>
      </c>
      <c r="I26" s="10" t="str">
        <f aca="false">IF(OR(E26="",E26=0),"",G26/E26)</f>
        <v/>
      </c>
    </row>
    <row r="27" customFormat="false" ht="15" hidden="false" customHeight="false" outlineLevel="0" collapsed="false">
      <c r="B27" s="19"/>
      <c r="C27" s="19"/>
      <c r="D27" s="19"/>
      <c r="E27" s="19"/>
      <c r="F27" s="19"/>
      <c r="G27" s="19"/>
      <c r="H27" s="10" t="str">
        <f aca="false">IF(OR(E27="",E27=0),"",F27/E27)</f>
        <v/>
      </c>
      <c r="I27" s="10" t="str">
        <f aca="false">IF(OR(E27="",E27=0),"",G27/E27)</f>
        <v/>
      </c>
    </row>
    <row r="28" customFormat="false" ht="15" hidden="false" customHeight="false" outlineLevel="0" collapsed="false">
      <c r="B28" s="19"/>
      <c r="C28" s="19"/>
      <c r="D28" s="19"/>
      <c r="E28" s="19"/>
      <c r="F28" s="19"/>
      <c r="G28" s="19"/>
      <c r="H28" s="10" t="str">
        <f aca="false">IF(OR(E28="",E28=0),"",F28/E28)</f>
        <v/>
      </c>
      <c r="I28" s="10" t="str">
        <f aca="false">IF(OR(E28="",E28=0),"",G28/E28)</f>
        <v/>
      </c>
    </row>
    <row r="29" customFormat="false" ht="15" hidden="false" customHeight="false" outlineLevel="0" collapsed="false">
      <c r="B29" s="19"/>
      <c r="C29" s="19"/>
      <c r="D29" s="19"/>
      <c r="E29" s="19"/>
      <c r="F29" s="19"/>
      <c r="G29" s="19"/>
      <c r="H29" s="10" t="str">
        <f aca="false">IF(OR(E29="",E29=0),"",F29/E29)</f>
        <v/>
      </c>
      <c r="I29" s="10" t="str">
        <f aca="false">IF(OR(E29="",E29=0),"",G29/E29)</f>
        <v/>
      </c>
    </row>
    <row r="30" customFormat="false" ht="15" hidden="false" customHeight="false" outlineLevel="0" collapsed="false">
      <c r="B30" s="19"/>
      <c r="C30" s="19"/>
      <c r="D30" s="19"/>
      <c r="E30" s="19"/>
      <c r="F30" s="19"/>
      <c r="G30" s="19"/>
      <c r="H30" s="10" t="str">
        <f aca="false">IF(OR(E30="",E30=0),"",F30/E30)</f>
        <v/>
      </c>
      <c r="I30" s="10" t="str">
        <f aca="false">IF(OR(E30="",E30=0),"",G30/E30)</f>
        <v/>
      </c>
    </row>
    <row r="32" customFormat="false" ht="15" hidden="false" customHeight="false" outlineLevel="0" collapsed="false">
      <c r="B32" s="5" t="s">
        <v>65</v>
      </c>
    </row>
    <row r="33" customFormat="false" ht="15" hidden="false" customHeight="false" outlineLevel="0" collapsed="false">
      <c r="B33" s="8" t="s">
        <v>57</v>
      </c>
      <c r="C33" s="8" t="s">
        <v>48</v>
      </c>
      <c r="D33" s="8" t="s">
        <v>53</v>
      </c>
      <c r="E33" s="8" t="s">
        <v>54</v>
      </c>
      <c r="F33" s="8" t="s">
        <v>55</v>
      </c>
    </row>
    <row r="34" customFormat="false" ht="15" hidden="false" customHeight="false" outlineLevel="0" collapsed="false">
      <c r="B34" s="9" t="s">
        <v>49</v>
      </c>
      <c r="C34" s="10" t="n">
        <f aca="false">IFERROR(SUMIFS($F$15:$F$30,$B$15:$B$30,"Q1",$C$15:$C$30,"A")/SUMIFS($E$15:$E$30,$B$15:$B$30,"Q1",$C$15:$C$30,"A"),"")</f>
        <v>0.183333333333333</v>
      </c>
      <c r="D34" s="10" t="str">
        <f aca="false">IFERROR(SUMIFS($F$15:$F$30,$B$15:$B$30,"Q2",$C$15:$C$30,"A")/SUMIFS($E$15:$E$30,$B$15:$B$30,"Q2",$C$15:$C$30,"A"),"")</f>
        <v/>
      </c>
      <c r="E34" s="10" t="str">
        <f aca="false">IFERROR(SUMIFS($F$15:$F$30,$B$15:$B$30,"Q3",$C$15:$C$30,"A")/SUMIFS($E$15:$E$30,$B$15:$B$30,"Q3",$C$15:$C$30,"A"),"")</f>
        <v/>
      </c>
      <c r="F34" s="10" t="str">
        <f aca="false">IFERROR(SUMIFS($F$15:$F$30,$B$15:$B$30,"Q4",$C$15:$C$30,"A")/SUMIFS($E$15:$E$30,$B$15:$B$30,"Q4",$C$15:$C$30,"A"),"")</f>
        <v/>
      </c>
    </row>
    <row r="35" customFormat="false" ht="15" hidden="false" customHeight="false" outlineLevel="0" collapsed="false">
      <c r="B35" s="9" t="s">
        <v>50</v>
      </c>
      <c r="C35" s="10" t="str">
        <f aca="false">IFERROR(SUMIFS($F$15:$F$30,$B$15:$B$30,"Q1",$C$15:$C$30,"B")/SUMIFS($E$15:$E$30,$B$15:$B$30,"Q1",$C$15:$C$30,"B"),"")</f>
        <v/>
      </c>
      <c r="D35" s="10" t="str">
        <f aca="false">IFERROR(SUMIFS($F$15:$F$30,$B$15:$B$30,"Q2",$C$15:$C$30,"B")/SUMIFS($E$15:$E$30,$B$15:$B$30,"Q2",$C$15:$C$30,"B"),"")</f>
        <v/>
      </c>
      <c r="E35" s="10" t="str">
        <f aca="false">IFERROR(SUMIFS($F$15:$F$30,$B$15:$B$30,"Q3",$C$15:$C$30,"B")/SUMIFS($E$15:$E$30,$B$15:$B$30,"Q3",$C$15:$C$30,"B"),"")</f>
        <v/>
      </c>
      <c r="F35" s="10" t="str">
        <f aca="false">IFERROR(SUMIFS($F$15:$F$30,$B$15:$B$30,"Q4",$C$15:$C$30,"B")/SUMIFS($E$15:$E$30,$B$15:$B$30,"Q4",$C$15:$C$30,"B"),"")</f>
        <v/>
      </c>
    </row>
    <row r="36" customFormat="false" ht="15" hidden="false" customHeight="false" outlineLevel="0" collapsed="false">
      <c r="B36" s="9" t="s">
        <v>51</v>
      </c>
      <c r="C36" s="10" t="str">
        <f aca="false">IFERROR(SUMIFS($F$15:$F$30,$B$15:$B$30,"Q1",$C$15:$C$30,"C")/SUMIFS($E$15:$E$30,$B$15:$B$30,"Q1",$C$15:$C$30,"C"),"")</f>
        <v/>
      </c>
      <c r="D36" s="10" t="str">
        <f aca="false">IFERROR(SUMIFS($F$15:$F$30,$B$15:$B$30,"Q2",$C$15:$C$30,"C")/SUMIFS($E$15:$E$30,$B$15:$B$30,"Q2",$C$15:$C$30,"C"),"")</f>
        <v/>
      </c>
      <c r="E36" s="10" t="str">
        <f aca="false">IFERROR(SUMIFS($F$15:$F$30,$B$15:$B$30,"Q3",$C$15:$C$30,"C")/SUMIFS($E$15:$E$30,$B$15:$B$30,"Q3",$C$15:$C$30,"C"),"")</f>
        <v/>
      </c>
      <c r="F36" s="10" t="str">
        <f aca="false">IFERROR(SUMIFS($F$15:$F$30,$B$15:$B$30,"Q4",$C$15:$C$30,"C")/SUMIFS($E$15:$E$30,$B$15:$B$30,"Q4",$C$15:$C$30,"C"),"")</f>
        <v/>
      </c>
    </row>
    <row r="37" customFormat="false" ht="15" hidden="false" customHeight="false" outlineLevel="0" collapsed="false">
      <c r="B37" s="9" t="s">
        <v>52</v>
      </c>
      <c r="C37" s="10" t="str">
        <f aca="false">IFERROR(SUMIFS($F$15:$F$30,$B$15:$B$30,"Q1",$C$15:$C$30,"D")/SUMIFS($E$15:$E$30,$B$15:$B$30,"Q1",$C$15:$C$30,"D"),"")</f>
        <v/>
      </c>
      <c r="D37" s="10" t="str">
        <f aca="false">IFERROR(SUMIFS($F$15:$F$30,$B$15:$B$30,"Q2",$C$15:$C$30,"D")/SUMIFS($E$15:$E$30,$B$15:$B$30,"Q2",$C$15:$C$30,"D"),"")</f>
        <v/>
      </c>
      <c r="E37" s="10" t="str">
        <f aca="false">IFERROR(SUMIFS($F$15:$F$30,$B$15:$B$30,"Q3",$C$15:$C$30,"D")/SUMIFS($E$15:$E$30,$B$15:$B$30,"Q3",$C$15:$C$30,"D"),"")</f>
        <v/>
      </c>
      <c r="F37" s="10" t="str">
        <f aca="false">IFERROR(SUMIFS($F$15:$F$30,$B$15:$B$30,"Q4",$C$15:$C$30,"D")/SUMIFS($E$15:$E$30,$B$15:$B$30,"Q4",$C$15:$C$30,"D"),"")</f>
        <v/>
      </c>
    </row>
    <row r="39" customFormat="false" ht="124.6" hidden="false" customHeight="false" outlineLevel="0" collapsed="false">
      <c r="B39" s="2" t="s">
        <v>66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2026-08-01T13:46:12Z</dcterms:created>
  <dc:creator>openpyxl</dc:creator>
  <dc:description/>
  <dc:language>en-US</dc:language>
  <cp:lastModifiedBy/>
  <dcterms:modified xsi:type="dcterms:W3CDTF">2026-08-01T13:46:12Z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